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Žákyně" sheetId="1" state="hidden" r:id="rId1"/>
    <sheet name="Žáci" sheetId="2" state="hidden" r:id="rId2"/>
    <sheet name="Dorkyně" sheetId="3" state="hidden" r:id="rId3"/>
    <sheet name="Dorci" sheetId="4" state="hidden" r:id="rId4"/>
    <sheet name="ženy" sheetId="5" state="hidden" r:id="rId5"/>
    <sheet name="Muži" sheetId="6" state="hidden" r:id="rId6"/>
    <sheet name="Výsledkovka žákyně" sheetId="7" r:id="rId7"/>
    <sheet name="Výsledkovka žáci" sheetId="8" r:id="rId8"/>
    <sheet name="Výsledkovka dorostenky" sheetId="9" r:id="rId9"/>
    <sheet name="Výsledkovka dorostenci" sheetId="10" r:id="rId10"/>
    <sheet name="Výsledkovka ženy" sheetId="11" r:id="rId11"/>
    <sheet name="Výsledkovka muži" sheetId="12" r:id="rId12"/>
  </sheets>
  <definedNames>
    <definedName name="_xlnm.Print_Area" localSheetId="3">'Dorci'!$A$1:$G$9</definedName>
    <definedName name="_xlnm.Print_Area" localSheetId="2">'Dorkyně'!$A$1:$G$8</definedName>
    <definedName name="_xlnm.Print_Area" localSheetId="5">'Muži'!$A$1:$G$11</definedName>
    <definedName name="_xlnm.Print_Area" localSheetId="9">'Výsledkovka dorostenci'!$B$1:$F$9</definedName>
    <definedName name="_xlnm.Print_Area" localSheetId="8">'Výsledkovka dorostenky'!$B$1:$F$8</definedName>
    <definedName name="_xlnm.Print_Area" localSheetId="11">'Výsledkovka muži'!$B$1:$F$13</definedName>
    <definedName name="_xlnm.Print_Area" localSheetId="7">'Výsledkovka žáci'!$B$1:$F$7</definedName>
    <definedName name="_xlnm.Print_Area" localSheetId="6">'Výsledkovka žákyně'!$B$1:$F$8</definedName>
    <definedName name="_xlnm.Print_Area" localSheetId="10">'Výsledkovka ženy'!$B$1:$F$10</definedName>
    <definedName name="_xlnm.Print_Area" localSheetId="1">'Žáci'!$A$1:$G$7</definedName>
    <definedName name="_xlnm.Print_Area" localSheetId="0">'Žákyně'!$A$1:$G$8</definedName>
    <definedName name="_xlnm.Print_Area" localSheetId="4">'ženy'!$A$1:$G$10</definedName>
  </definedNames>
  <calcPr fullCalcOnLoad="1"/>
</workbook>
</file>

<file path=xl/sharedStrings.xml><?xml version="1.0" encoding="utf-8"?>
<sst xmlns="http://schemas.openxmlformats.org/spreadsheetml/2006/main" count="121" uniqueCount="40">
  <si>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</si>
  <si>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</si>
  <si>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</si>
  <si>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</si>
  <si>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</si>
  <si>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</si>
  <si>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</si>
  <si>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Kategorie: žákyně - volná technika</t>
  </si>
  <si>
    <t>Kategorie: žáci - volná technika</t>
  </si>
  <si>
    <t>Kategorie: dorostenci - volná technika</t>
  </si>
  <si>
    <t>Kategorie: ženy - volná technika</t>
  </si>
  <si>
    <t>Kategorie: muži - volná technika</t>
  </si>
  <si>
    <t>Datum: 27.12.2011</t>
  </si>
  <si>
    <t>Prezenční listina - JABLONECKÁ ŠESTIDENNÍ 2011</t>
  </si>
  <si>
    <t>Výsledková listina - JABLONECKÁ ŠESTIDENNÍ 2011</t>
  </si>
  <si>
    <t>Délka tratě: 1 kolo (0,5 km)</t>
  </si>
  <si>
    <t>Délka tratě: 2 kola (1 km)</t>
  </si>
  <si>
    <t>Délka tratě: 3 kola (1,5 km)</t>
  </si>
  <si>
    <t>Délka tratě: 3 kola (1.5 km)</t>
  </si>
  <si>
    <t>Délka tratě: 4 kola (2 km)</t>
  </si>
  <si>
    <t>Knopová Markéta, SKI JBC</t>
  </si>
  <si>
    <t>Faltová Dominika, SKI JBC</t>
  </si>
  <si>
    <t>Prášil Vojtěch, SKI JBC</t>
  </si>
  <si>
    <t>Cihlář Antonín, SKI JBC</t>
  </si>
  <si>
    <t>Rynešová Barbora, SKI JBC</t>
  </si>
  <si>
    <t>Jetmarová Jana, SKI JBC</t>
  </si>
  <si>
    <t>Buri Vojtěch, Haven</t>
  </si>
  <si>
    <t>Hásek Jan, SKI JBC</t>
  </si>
  <si>
    <t>Hásková Kateřina, SKI JBC</t>
  </si>
  <si>
    <t>Pelc Martin, SKI JBC</t>
  </si>
  <si>
    <t>Švejda Jakub, SK SV</t>
  </si>
  <si>
    <t>Švejda Jan, SK SV</t>
  </si>
  <si>
    <t>Douda Adam, SKI JBC</t>
  </si>
  <si>
    <t>Feigl Quido Filip, SKI JBC</t>
  </si>
  <si>
    <r>
      <t>W</t>
    </r>
    <r>
      <rPr>
        <b/>
        <sz val="15"/>
        <color indexed="8"/>
        <rFont val="Calibri"/>
        <family val="2"/>
      </rPr>
      <t>ü</t>
    </r>
    <r>
      <rPr>
        <b/>
        <sz val="15"/>
        <color indexed="8"/>
        <rFont val="Arial"/>
        <family val="2"/>
      </rPr>
      <t>rzová Anna, SKI JBC</t>
    </r>
  </si>
  <si>
    <t>Mikuš Martin, SKI JBC</t>
  </si>
  <si>
    <t>Kategorie: dorostenky - volná technika</t>
  </si>
  <si>
    <t>Pumrlová Nikola, SKI JBC</t>
  </si>
  <si>
    <t>Švejdová Kateřina, SKI JBC</t>
  </si>
  <si>
    <t>Křenovský Michal, SKI JBC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</si>
</sst>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b/>
      <sz val="1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zoomScalePageLayoutView="0" workbookViewId="0" topLeftCell="A4">
      <selection activeCell="E10" sqref="E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7" t="s">
        <v>7</v>
      </c>
      <c r="B3" s="27"/>
      <c r="C3" s="28" t="s">
        <v>12</v>
      </c>
      <c r="D3" s="28"/>
      <c r="E3" s="28"/>
      <c r="F3" s="28"/>
      <c r="G3" s="28"/>
      <c r="IQ3"/>
      <c r="IR3"/>
      <c r="IS3"/>
      <c r="IT3"/>
    </row>
    <row r="4" spans="1:254" s="1" customFormat="1" ht="18" customHeight="1">
      <c r="A4" s="2" t="s">
        <v>15</v>
      </c>
      <c r="B4" s="3"/>
      <c r="F4" s="4"/>
      <c r="G4" s="4"/>
      <c r="IQ4"/>
      <c r="IR4"/>
      <c r="IS4"/>
      <c r="IT4"/>
    </row>
    <row r="6" spans="1:7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</row>
    <row r="7" spans="1:7" ht="66" customHeight="1">
      <c r="A7" s="10">
        <v>101</v>
      </c>
      <c r="B7" s="11" t="s">
        <v>21</v>
      </c>
      <c r="C7" s="12"/>
      <c r="D7" s="13">
        <f>TIME(0,0,0)</f>
        <v>0</v>
      </c>
      <c r="E7" s="13">
        <f>TIME(6,34,7)</f>
        <v>0.27369212962962963</v>
      </c>
      <c r="F7" s="14">
        <f>E7-D7</f>
        <v>0.27369212962962963</v>
      </c>
      <c r="G7" s="12">
        <v>1</v>
      </c>
    </row>
    <row r="8" spans="1:7" ht="66" customHeight="1" thickBot="1">
      <c r="A8" s="10">
        <v>102</v>
      </c>
      <c r="B8" s="11" t="s">
        <v>24</v>
      </c>
      <c r="C8" s="12"/>
      <c r="D8" s="13">
        <f>TIME(0,0,0)</f>
        <v>0</v>
      </c>
      <c r="E8" s="13">
        <f>TIME(7,6,5)</f>
        <v>0.2958912037037037</v>
      </c>
      <c r="F8" s="14">
        <f>E8-D8</f>
        <v>0.2958912037037037</v>
      </c>
      <c r="G8" s="12">
        <f>SUM(G7)+1</f>
        <v>2</v>
      </c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9"/>
  <sheetViews>
    <sheetView zoomScalePageLayoutView="0" workbookViewId="0" topLeftCell="A4">
      <selection activeCell="C10" sqref="C10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CONCATENATE(Dorci!A3)</f>
        <v>Kategorie: dorostenci - volná technika</v>
      </c>
      <c r="C3" s="27"/>
      <c r="D3" s="27" t="str">
        <f>CONCATENATE(Dorci!C3)</f>
        <v>Datum: 27.12.2011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CONCATENATE(Dorci!A4)</f>
        <v>Délka tratě: 3 kola (1,5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CONCATENATE(Dorci!A7)</f>
        <v>100</v>
      </c>
      <c r="C7" s="20" t="str">
        <f>CONCATENATE(Dorci!B7)</f>
        <v>Švejda Jan, SK SV</v>
      </c>
      <c r="D7" s="12" t="e">
        <f>CONCATENATE(Dorci!#REF!)</f>
        <v>#REF!</v>
      </c>
      <c r="E7" s="21">
        <f>VALUE(Dorci!F7)</f>
        <v>0.4174074074074074</v>
      </c>
      <c r="F7" s="12">
        <v>1</v>
      </c>
    </row>
    <row r="8" spans="2:6" ht="66" customHeight="1">
      <c r="B8" s="19" t="str">
        <f>CONCATENATE(Dorci!A9)</f>
        <v>103</v>
      </c>
      <c r="C8" s="20" t="str">
        <f>CONCATENATE(Dorci!B9)</f>
        <v>Douda Adam, SKI JBC</v>
      </c>
      <c r="D8" s="12" t="e">
        <f>CONCATENATE(Dorci!#REF!)</f>
        <v>#REF!</v>
      </c>
      <c r="E8" s="21">
        <f>VALUE(Dorci!F9)</f>
        <v>0.4368287037037037</v>
      </c>
      <c r="F8" s="12">
        <f>SUM(F7)+1</f>
        <v>2</v>
      </c>
    </row>
    <row r="9" spans="2:6" ht="66" customHeight="1" thickBot="1">
      <c r="B9" s="19" t="str">
        <f>CONCATENATE(Dorci!A8)</f>
        <v>102</v>
      </c>
      <c r="C9" s="20" t="str">
        <f>CONCATENATE(Dorci!B8)</f>
        <v>Feigl Quido Filip, SKI JBC</v>
      </c>
      <c r="D9" s="12" t="e">
        <f>CONCATENATE(Dorci!#REF!)</f>
        <v>#REF!</v>
      </c>
      <c r="E9" s="21">
        <f>VALUE(Dorci!F8)</f>
        <v>0.46391203703703704</v>
      </c>
      <c r="F9" s="12">
        <f>SUM(F8)+1</f>
        <v>3</v>
      </c>
    </row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10"/>
  <sheetViews>
    <sheetView zoomScalePageLayoutView="0" workbookViewId="0" topLeftCell="A7">
      <selection activeCell="J8" sqref="J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5"/>
      <c r="C2" s="25"/>
      <c r="D2" s="25"/>
      <c r="E2" s="25"/>
      <c r="F2" s="25"/>
      <c r="IQ2"/>
      <c r="IR2"/>
      <c r="IS2"/>
      <c r="IT2"/>
      <c r="IU2"/>
    </row>
    <row r="3" spans="2:255" s="1" customFormat="1" ht="18" customHeight="1">
      <c r="B3" s="30" t="str">
        <f>CONCATENATE(ženy!A3)</f>
        <v>Kategorie: ženy - volná technika</v>
      </c>
      <c r="C3" s="30"/>
      <c r="D3" s="30" t="str">
        <f>CONCATENATE(ženy!C3)</f>
        <v>Datum: 27.12.2011</v>
      </c>
      <c r="E3" s="30"/>
      <c r="F3" s="30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3 kola (1.5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CONCATENATE(ženy!A9)</f>
        <v>5</v>
      </c>
      <c r="C7" s="20" t="str">
        <f>CONCATENATE(ženy!B9)</f>
        <v>Jetmarová Jana, SKI JBC</v>
      </c>
      <c r="D7" s="12" t="e">
        <f>CONCATENATE(Muži!#REF!)</f>
        <v>#REF!</v>
      </c>
      <c r="E7" s="21">
        <f>VALUE(ženy!F9)</f>
        <v>0.42291666666666666</v>
      </c>
      <c r="F7" s="12">
        <v>1</v>
      </c>
    </row>
    <row r="8" spans="2:6" ht="66" customHeight="1">
      <c r="B8" s="19" t="str">
        <f>CONCATENATE(ženy!A7)</f>
        <v>3</v>
      </c>
      <c r="C8" s="20" t="str">
        <f>CONCATENATE(ženy!B7)</f>
        <v>Knopová Markéta, SKI JBC</v>
      </c>
      <c r="D8" s="12" t="e">
        <f>CONCATENATE(Muži!#REF!)</f>
        <v>#REF!</v>
      </c>
      <c r="E8" s="21">
        <f>VALUE(ženy!F7)</f>
        <v>0.4937615740740741</v>
      </c>
      <c r="F8" s="12">
        <f>SUM(F7)+1</f>
        <v>2</v>
      </c>
    </row>
    <row r="9" spans="2:6" ht="66" customHeight="1">
      <c r="B9" s="19" t="str">
        <f>CONCATENATE(ženy!A10)</f>
        <v>6</v>
      </c>
      <c r="C9" s="20" t="str">
        <f>CONCATENATE(ženy!B10)</f>
        <v>Hásková Kateřina, SKI JBC</v>
      </c>
      <c r="D9" s="12" t="e">
        <f>CONCATENATE(Muži!#REF!)</f>
        <v>#REF!</v>
      </c>
      <c r="E9" s="21">
        <f>VALUE(ženy!F10)</f>
        <v>0.4986111111111111</v>
      </c>
      <c r="F9" s="12">
        <f>SUM(F8)+1</f>
        <v>3</v>
      </c>
    </row>
    <row r="10" spans="2:6" ht="66" customHeight="1" thickBot="1">
      <c r="B10" s="19" t="str">
        <f>CONCATENATE(ženy!A8)</f>
        <v>4</v>
      </c>
      <c r="C10" s="20" t="str">
        <f>CONCATENATE(ženy!B8)</f>
        <v>Švejdová Kateřina, SKI JBC</v>
      </c>
      <c r="D10" s="12" t="e">
        <f>CONCATENATE(Muži!#REF!)</f>
        <v>#REF!</v>
      </c>
      <c r="E10" s="21">
        <f>VALUE(ženy!F8)</f>
        <v>0.5041782407407408</v>
      </c>
      <c r="F10" s="12">
        <f>SUM(F9)+1</f>
        <v>4</v>
      </c>
    </row>
    <row r="11" ht="66" customHeight="1"/>
    <row r="12" ht="66" customHeight="1"/>
    <row r="13" ht="66" customHeight="1"/>
    <row r="14" ht="66" customHeight="1"/>
    <row r="15" ht="66" customHeight="1"/>
    <row r="16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13"/>
  <sheetViews>
    <sheetView zoomScalePageLayoutView="0" workbookViewId="0" topLeftCell="A10">
      <selection activeCell="I12" sqref="I12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5"/>
      <c r="C2" s="25"/>
      <c r="D2" s="25"/>
      <c r="E2" s="25"/>
      <c r="F2" s="25"/>
      <c r="IQ2"/>
      <c r="IR2"/>
      <c r="IS2"/>
      <c r="IT2"/>
      <c r="IU2"/>
    </row>
    <row r="3" spans="2:255" s="1" customFormat="1" ht="18" customHeight="1">
      <c r="B3" s="30" t="str">
        <f>CONCATENATE(Muži!A3)</f>
        <v>Kategorie: muži - volná technika</v>
      </c>
      <c r="C3" s="30"/>
      <c r="D3" s="30" t="str">
        <f>CONCATENATE(Muži!C3)</f>
        <v>Datum: 27.12.2011</v>
      </c>
      <c r="E3" s="30"/>
      <c r="F3" s="30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4 kola (2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CONCATENATE(Muži!A12)</f>
        <v>24</v>
      </c>
      <c r="C7" s="20" t="str">
        <f>CONCATENATE(Muži!B12)</f>
        <v>Mikuš Martin, SKI JBC</v>
      </c>
      <c r="D7" s="12" t="e">
        <f>CONCATENATE(Muži!#REF!)</f>
        <v>#REF!</v>
      </c>
      <c r="E7" s="21">
        <f>VALUE(Muži!F12)</f>
        <v>0.56875</v>
      </c>
      <c r="F7" s="12">
        <v>1</v>
      </c>
    </row>
    <row r="8" spans="2:6" ht="66" customHeight="1">
      <c r="B8" s="19" t="str">
        <f>CONCATENATE(Muži!A7)</f>
        <v>19</v>
      </c>
      <c r="C8" s="20" t="str">
        <f>CONCATENATE(Muži!B7)</f>
        <v>Prášil Vojtěch, SKI JBC</v>
      </c>
      <c r="D8" s="12" t="e">
        <f>CONCATENATE(Muži!#REF!)</f>
        <v>#REF!</v>
      </c>
      <c r="E8" s="21">
        <f>VALUE(Muži!F7)</f>
        <v>0.5729166666666666</v>
      </c>
      <c r="F8" s="12">
        <f aca="true" t="shared" si="0" ref="F8:F13">SUM(F7)+1</f>
        <v>2</v>
      </c>
    </row>
    <row r="9" spans="2:6" ht="66" customHeight="1">
      <c r="B9" s="19" t="str">
        <f>CONCATENATE(Muži!A8)</f>
        <v>20</v>
      </c>
      <c r="C9" s="20" t="str">
        <f>CONCATENATE(Muži!B8)</f>
        <v>Cihlář Antonín, SKI JBC</v>
      </c>
      <c r="D9" s="12" t="e">
        <f>CONCATENATE(Muži!#REF!)</f>
        <v>#REF!</v>
      </c>
      <c r="E9" s="21">
        <f>VALUE(Muži!F8)</f>
        <v>0.5847222222222223</v>
      </c>
      <c r="F9" s="12">
        <f t="shared" si="0"/>
        <v>3</v>
      </c>
    </row>
    <row r="10" spans="2:6" ht="66" customHeight="1">
      <c r="B10" s="19" t="str">
        <f>CONCATENATE(Muži!A10)</f>
        <v>22</v>
      </c>
      <c r="C10" s="20" t="str">
        <f>CONCATENATE(Muži!B10)</f>
        <v>Hásek Jan, SKI JBC</v>
      </c>
      <c r="D10" s="12" t="e">
        <f>CONCATENATE(Muži!#REF!)</f>
        <v>#REF!</v>
      </c>
      <c r="E10" s="21">
        <f>VALUE(Muži!F10)</f>
        <v>0.59375</v>
      </c>
      <c r="F10" s="12">
        <f t="shared" si="0"/>
        <v>4</v>
      </c>
    </row>
    <row r="11" spans="2:6" ht="66" customHeight="1" thickBot="1">
      <c r="B11" s="19" t="str">
        <f>CONCATENATE(Muži!A13)</f>
        <v>81</v>
      </c>
      <c r="C11" s="20" t="str">
        <f>CONCATENATE(Muži!B13)</f>
        <v>Křenovský Michal, SKI JBC</v>
      </c>
      <c r="D11" s="12" t="e">
        <f>CONCATENATE(Muži!#REF!)</f>
        <v>#REF!</v>
      </c>
      <c r="E11" s="21">
        <f>VALUE(Muži!F13)</f>
        <v>0.607638888888889</v>
      </c>
      <c r="F11" s="12">
        <f t="shared" si="0"/>
        <v>5</v>
      </c>
    </row>
    <row r="12" spans="2:6" ht="66" customHeight="1" thickBot="1">
      <c r="B12" s="19" t="str">
        <f>CONCATENATE(Muži!A9)</f>
        <v>21</v>
      </c>
      <c r="C12" s="20" t="str">
        <f>CONCATENATE(Muži!B9)</f>
        <v>Buri Vojtěch, Haven</v>
      </c>
      <c r="D12" s="12" t="e">
        <f>CONCATENATE(Muži!#REF!)</f>
        <v>#REF!</v>
      </c>
      <c r="E12" s="21">
        <f>VALUE(Muži!F9)</f>
        <v>0.6277777777777778</v>
      </c>
      <c r="F12" s="12">
        <f t="shared" si="0"/>
        <v>6</v>
      </c>
    </row>
    <row r="13" spans="2:6" ht="66" customHeight="1" thickBot="1">
      <c r="B13" s="19" t="str">
        <f>CONCATENATE(Muži!A11)</f>
        <v>23</v>
      </c>
      <c r="C13" s="20" t="str">
        <f>CONCATENATE(Muži!B11)</f>
        <v>Pelc Martin, SKI JBC</v>
      </c>
      <c r="D13" s="12" t="e">
        <f>CONCATENATE(Muži!#REF!)</f>
        <v>#REF!</v>
      </c>
      <c r="E13" s="21">
        <f>VALUE(Muži!F11)</f>
        <v>0.6506944444444445</v>
      </c>
      <c r="F13" s="12">
        <f t="shared" si="0"/>
        <v>7</v>
      </c>
    </row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workbookViewId="0" topLeftCell="A1">
      <selection activeCell="E9" sqref="E9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7" t="s">
        <v>8</v>
      </c>
      <c r="B3" s="27"/>
      <c r="C3" s="28" t="s">
        <v>12</v>
      </c>
      <c r="D3" s="28"/>
      <c r="E3" s="28"/>
      <c r="F3" s="28"/>
      <c r="G3" s="28"/>
      <c r="IQ3"/>
      <c r="IR3"/>
      <c r="IS3"/>
      <c r="IT3"/>
    </row>
    <row r="4" spans="1:254" s="1" customFormat="1" ht="18" customHeight="1">
      <c r="A4" s="2" t="s">
        <v>15</v>
      </c>
      <c r="B4" s="3"/>
      <c r="F4" s="4"/>
      <c r="G4" s="4"/>
      <c r="IQ4"/>
      <c r="IR4"/>
      <c r="IS4"/>
      <c r="IT4"/>
    </row>
    <row r="6" spans="1:13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</row>
    <row r="7" spans="1:13" ht="66" customHeight="1" thickBot="1">
      <c r="A7" s="16">
        <v>151</v>
      </c>
      <c r="B7" s="11" t="s">
        <v>30</v>
      </c>
      <c r="C7" s="12"/>
      <c r="D7" s="13">
        <f>TIME(0,0,0)</f>
        <v>0</v>
      </c>
      <c r="E7" s="13">
        <f>TIME(6,14,8)</f>
        <v>0.25981481481481483</v>
      </c>
      <c r="F7" s="14">
        <f>E7-D7</f>
        <v>0.25981481481481483</v>
      </c>
      <c r="G7" s="12">
        <v>1</v>
      </c>
      <c r="I7" s="15"/>
      <c r="J7" s="15"/>
      <c r="K7" s="15"/>
      <c r="L7" s="15"/>
      <c r="M7" s="15"/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36</v>
      </c>
      <c r="B3" s="27"/>
      <c r="C3" s="27" t="s">
        <v>12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16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</row>
    <row r="7" spans="1:14" ht="66" customHeight="1">
      <c r="A7" s="10">
        <v>80</v>
      </c>
      <c r="B7" s="11" t="s">
        <v>37</v>
      </c>
      <c r="C7" s="12"/>
      <c r="D7" s="13">
        <f>TIME(0,0,0)</f>
        <v>0</v>
      </c>
      <c r="E7" s="13">
        <f>TIME(6,9,1)</f>
        <v>0.25626157407407407</v>
      </c>
      <c r="F7" s="14">
        <f>E7-D7</f>
        <v>0.25626157407407407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 thickBot="1">
      <c r="A8" s="10">
        <v>81</v>
      </c>
      <c r="B8" s="11" t="s">
        <v>34</v>
      </c>
      <c r="C8" s="12"/>
      <c r="D8" s="13">
        <f>TIME(0,0,0)</f>
        <v>0</v>
      </c>
      <c r="E8" s="13">
        <f>TIME(6,9,1)</f>
        <v>0.25626157407407407</v>
      </c>
      <c r="F8" s="14">
        <f>E8-D8</f>
        <v>0.25626157407407407</v>
      </c>
      <c r="G8" s="12">
        <v>1</v>
      </c>
      <c r="I8" s="15"/>
      <c r="J8" s="15"/>
      <c r="K8" s="15"/>
      <c r="L8" s="15"/>
      <c r="M8" s="15"/>
      <c r="N8" s="15"/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9"/>
  <sheetViews>
    <sheetView zoomScalePageLayoutView="0" workbookViewId="0" topLeftCell="A7">
      <selection activeCell="G8" sqref="G8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9</v>
      </c>
      <c r="B3" s="27"/>
      <c r="C3" s="27" t="s">
        <v>12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17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</row>
    <row r="7" spans="1:14" ht="66" customHeight="1">
      <c r="A7" s="10">
        <v>100</v>
      </c>
      <c r="B7" s="11" t="s">
        <v>31</v>
      </c>
      <c r="C7" s="12"/>
      <c r="D7" s="13">
        <f>TIME(0,0,0)</f>
        <v>0</v>
      </c>
      <c r="E7" s="13">
        <f>TIME(10,1,4)</f>
        <v>0.4174074074074074</v>
      </c>
      <c r="F7" s="14">
        <f>E7-D7</f>
        <v>0.4174074074074074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102</v>
      </c>
      <c r="B8" s="11" t="s">
        <v>33</v>
      </c>
      <c r="C8" s="12"/>
      <c r="D8" s="13">
        <f>TIME(0,0,0)</f>
        <v>0</v>
      </c>
      <c r="E8" s="13">
        <f>TIME(11,8,2)</f>
        <v>0.46391203703703704</v>
      </c>
      <c r="F8" s="14">
        <f>E8-D8</f>
        <v>0.46391203703703704</v>
      </c>
      <c r="G8" s="12">
        <f>SUM(G7)+1</f>
        <v>2</v>
      </c>
      <c r="I8" s="15"/>
      <c r="J8" s="15"/>
      <c r="K8" s="15"/>
      <c r="L8" s="15"/>
      <c r="M8" s="15"/>
      <c r="N8" s="15"/>
    </row>
    <row r="9" spans="1:14" ht="66" customHeight="1" thickBot="1">
      <c r="A9" s="10">
        <v>103</v>
      </c>
      <c r="B9" s="11" t="s">
        <v>32</v>
      </c>
      <c r="C9" s="12"/>
      <c r="D9" s="13">
        <f>TIME(0,0,0)</f>
        <v>0</v>
      </c>
      <c r="E9" s="13">
        <f>TIME(10,29,2)</f>
        <v>0.4368287037037037</v>
      </c>
      <c r="F9" s="14">
        <f>E9-D9</f>
        <v>0.4368287037037037</v>
      </c>
      <c r="G9" s="12">
        <f>SUM(G8)+1</f>
        <v>3</v>
      </c>
      <c r="I9" s="15"/>
      <c r="J9" s="15"/>
      <c r="K9" s="15"/>
      <c r="L9" s="15"/>
      <c r="M9" s="15"/>
      <c r="N9" s="15"/>
    </row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10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10</v>
      </c>
      <c r="B3" s="27"/>
      <c r="C3" s="27" t="s">
        <v>12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18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3</v>
      </c>
      <c r="B7" s="18" t="s">
        <v>20</v>
      </c>
      <c r="C7" s="12"/>
      <c r="D7" s="13">
        <f>TIME(0,0,0)</f>
        <v>0</v>
      </c>
      <c r="E7" s="13">
        <f>TIME(11,51,1)</f>
        <v>0.4937615740740741</v>
      </c>
      <c r="F7" s="14">
        <f>E7-D7</f>
        <v>0.4937615740740741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>
        <v>4</v>
      </c>
      <c r="B8" s="18" t="s">
        <v>38</v>
      </c>
      <c r="C8" s="12"/>
      <c r="D8" s="13">
        <f>TIME(0,0,0)</f>
        <v>0</v>
      </c>
      <c r="E8" s="13">
        <f>TIME(12,6,1)</f>
        <v>0.5041782407407408</v>
      </c>
      <c r="F8" s="14">
        <f>E8-D8</f>
        <v>0.5041782407407408</v>
      </c>
      <c r="G8" s="12">
        <f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6">
        <v>5</v>
      </c>
      <c r="B9" s="18" t="s">
        <v>25</v>
      </c>
      <c r="C9" s="12"/>
      <c r="D9" s="13">
        <f>TIME(0,0,0)</f>
        <v>0</v>
      </c>
      <c r="E9" s="13">
        <f>TIME(10,9,0)</f>
        <v>0.42291666666666666</v>
      </c>
      <c r="F9" s="14">
        <f>E9-D9</f>
        <v>0.42291666666666666</v>
      </c>
      <c r="G9" s="12">
        <f>SUM(G8)+1</f>
        <v>3</v>
      </c>
      <c r="I9" s="15"/>
      <c r="J9" s="15"/>
      <c r="K9" s="15"/>
      <c r="L9" s="15"/>
      <c r="M9" s="15"/>
      <c r="N9" s="15"/>
      <c r="O9" s="15"/>
    </row>
    <row r="10" spans="1:15" ht="66" customHeight="1" thickBot="1">
      <c r="A10" s="16">
        <v>6</v>
      </c>
      <c r="B10" s="18" t="s">
        <v>28</v>
      </c>
      <c r="C10" s="12"/>
      <c r="D10" s="13">
        <f>TIME(0,0,0)</f>
        <v>0</v>
      </c>
      <c r="E10" s="13">
        <f>TIME(11,58,0)</f>
        <v>0.4986111111111111</v>
      </c>
      <c r="F10" s="14">
        <f>E10-D10</f>
        <v>0.4986111111111111</v>
      </c>
      <c r="G10" s="12">
        <f>SUM(G9)+1</f>
        <v>4</v>
      </c>
      <c r="I10" s="15"/>
      <c r="J10" s="15"/>
      <c r="K10" s="15"/>
      <c r="L10" s="15"/>
      <c r="M10" s="15"/>
      <c r="N10" s="15"/>
      <c r="O10" s="15"/>
    </row>
    <row r="11" ht="66" customHeight="1"/>
    <row r="12" ht="66" customHeight="1"/>
    <row r="13" ht="66" customHeight="1"/>
    <row r="14" ht="66" customHeight="1"/>
    <row r="15" ht="66" customHeight="1"/>
    <row r="16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"/>
  <sheetViews>
    <sheetView zoomScalePageLayoutView="0" workbookViewId="0" topLeftCell="A10">
      <selection activeCell="J13" sqref="J13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6" t="s">
        <v>13</v>
      </c>
      <c r="B1" s="26"/>
      <c r="C1" s="26"/>
      <c r="D1" s="26"/>
      <c r="E1" s="26"/>
      <c r="F1" s="26"/>
      <c r="G1" s="26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7" t="s">
        <v>11</v>
      </c>
      <c r="B3" s="27"/>
      <c r="C3" s="27" t="s">
        <v>12</v>
      </c>
      <c r="D3" s="27"/>
      <c r="E3" s="27"/>
      <c r="F3" s="27"/>
      <c r="G3" s="27"/>
      <c r="IQ3"/>
      <c r="IR3"/>
      <c r="IS3"/>
      <c r="IT3"/>
      <c r="IU3"/>
    </row>
    <row r="4" spans="1:255" s="1" customFormat="1" ht="18" customHeight="1">
      <c r="A4" s="2" t="s">
        <v>19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8" t="s">
        <v>5</v>
      </c>
      <c r="G6" s="9" t="s">
        <v>6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19</v>
      </c>
      <c r="B7" s="11" t="s">
        <v>22</v>
      </c>
      <c r="C7" s="12"/>
      <c r="D7" s="13">
        <f>TIME(0,0,0)</f>
        <v>0</v>
      </c>
      <c r="E7" s="13">
        <f>TIME(13,45,0)</f>
        <v>0.5729166666666666</v>
      </c>
      <c r="F7" s="14">
        <f aca="true" t="shared" si="0" ref="F7:F13">E7-D7</f>
        <v>0.5729166666666666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>
        <v>20</v>
      </c>
      <c r="B8" s="11" t="s">
        <v>23</v>
      </c>
      <c r="C8" s="12"/>
      <c r="D8" s="13">
        <f aca="true" t="shared" si="1" ref="D8:D13">TIME(0,0,0)</f>
        <v>0</v>
      </c>
      <c r="E8" s="13">
        <f>TIME(14,2,0)</f>
        <v>0.5847222222222223</v>
      </c>
      <c r="F8" s="14">
        <f t="shared" si="0"/>
        <v>0.5847222222222223</v>
      </c>
      <c r="G8" s="12">
        <f aca="true" t="shared" si="2" ref="G8:G13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>
        <v>21</v>
      </c>
      <c r="B9" s="11" t="s">
        <v>26</v>
      </c>
      <c r="C9" s="12"/>
      <c r="D9" s="13">
        <f t="shared" si="1"/>
        <v>0</v>
      </c>
      <c r="E9" s="13">
        <f>TIME(15,4,0)</f>
        <v>0.6277777777777778</v>
      </c>
      <c r="F9" s="14">
        <f t="shared" si="0"/>
        <v>0.6277777777777778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>
        <v>22</v>
      </c>
      <c r="B10" s="11" t="s">
        <v>27</v>
      </c>
      <c r="C10" s="12"/>
      <c r="D10" s="13">
        <f t="shared" si="1"/>
        <v>0</v>
      </c>
      <c r="E10" s="13">
        <f>TIME(14,15,0)</f>
        <v>0.59375</v>
      </c>
      <c r="F10" s="14">
        <f t="shared" si="0"/>
        <v>0.59375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 thickBot="1">
      <c r="A11" s="10">
        <v>23</v>
      </c>
      <c r="B11" s="11" t="s">
        <v>29</v>
      </c>
      <c r="C11" s="12"/>
      <c r="D11" s="13">
        <f t="shared" si="1"/>
        <v>0</v>
      </c>
      <c r="E11" s="13">
        <f>TIME(15,37,0)</f>
        <v>0.6506944444444445</v>
      </c>
      <c r="F11" s="14">
        <f t="shared" si="0"/>
        <v>0.6506944444444445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7" ht="66" customHeight="1" thickBot="1">
      <c r="A12" s="10">
        <v>24</v>
      </c>
      <c r="B12" s="11" t="s">
        <v>35</v>
      </c>
      <c r="C12" s="12"/>
      <c r="D12" s="13">
        <f t="shared" si="1"/>
        <v>0</v>
      </c>
      <c r="E12" s="13">
        <f>TIME(13,39,0)</f>
        <v>0.56875</v>
      </c>
      <c r="F12" s="14">
        <f t="shared" si="0"/>
        <v>0.56875</v>
      </c>
      <c r="G12" s="12">
        <f t="shared" si="2"/>
        <v>6</v>
      </c>
    </row>
    <row r="13" spans="1:7" ht="66" customHeight="1" thickBot="1">
      <c r="A13" s="10">
        <v>81</v>
      </c>
      <c r="B13" s="11" t="s">
        <v>39</v>
      </c>
      <c r="C13" s="12"/>
      <c r="D13" s="13">
        <f t="shared" si="1"/>
        <v>0</v>
      </c>
      <c r="E13" s="13">
        <f>TIME(14,35,0)</f>
        <v>0.607638888888889</v>
      </c>
      <c r="F13" s="14">
        <f t="shared" si="0"/>
        <v>0.607638888888889</v>
      </c>
      <c r="G13" s="12">
        <f t="shared" si="2"/>
        <v>7</v>
      </c>
    </row>
    <row r="14" ht="66" customHeight="1"/>
    <row r="15" ht="66" customHeight="1"/>
    <row r="16" ht="66" customHeight="1"/>
    <row r="17" ht="66" customHeight="1"/>
    <row r="18" ht="66" customHeight="1"/>
    <row r="19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U8"/>
  <sheetViews>
    <sheetView tabSelected="1" zoomScalePageLayoutView="0" workbookViewId="0" topLeftCell="A7">
      <selection activeCell="C10" sqref="C10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CONCATENATE(Žákyně!A3)</f>
        <v>Kategorie: žákyně - volná technika</v>
      </c>
      <c r="C3" s="27"/>
      <c r="D3" s="27" t="str">
        <f>CONCATENATE(Žákyně!C3)</f>
        <v>Datum: 27.12.2011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1 kolo (0,5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19" t="str">
        <f>CONCATENATE(Žákyně!A7)</f>
        <v>101</v>
      </c>
      <c r="C7" s="20" t="str">
        <f>CONCATENATE(Žákyně!B7)</f>
        <v>Faltová Dominika, SKI JBC</v>
      </c>
      <c r="D7" s="12" t="e">
        <f>CONCATENATE(Žákyně!#REF!)</f>
        <v>#REF!</v>
      </c>
      <c r="E7" s="21">
        <f>VALUE(Žákyně!F7)</f>
        <v>0.27369212962962963</v>
      </c>
      <c r="F7" s="22">
        <v>1</v>
      </c>
    </row>
    <row r="8" spans="2:6" ht="66" customHeight="1" thickBot="1">
      <c r="B8" s="19" t="str">
        <f>CONCATENATE(Žákyně!A8)</f>
        <v>102</v>
      </c>
      <c r="C8" s="20" t="str">
        <f>CONCATENATE(Žákyně!B8)</f>
        <v>Rynešová Barbora, SKI JBC</v>
      </c>
      <c r="D8" s="12" t="e">
        <f>CONCATENATE(Žákyně!#REF!)</f>
        <v>#REF!</v>
      </c>
      <c r="E8" s="21">
        <f>VALUE(Žákyně!F8)</f>
        <v>0.2958912037037037</v>
      </c>
      <c r="F8" s="12">
        <f>(1)+F7</f>
        <v>2</v>
      </c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U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CONCATENATE(Žáci!A3)</f>
        <v>Kategorie: žáci - volná technika</v>
      </c>
      <c r="C3" s="27"/>
      <c r="D3" s="27" t="str">
        <f>CONCATENATE(Žáci!C3)</f>
        <v>Datum: 27.12.2011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1 kolo (0,5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 thickBot="1">
      <c r="B7" s="19" t="str">
        <f>CONCATENATE(Žáci!A7)</f>
        <v>151</v>
      </c>
      <c r="C7" s="20" t="str">
        <f>CONCATENATE(Žáci!B7)</f>
        <v>Švejda Jakub, SK SV</v>
      </c>
      <c r="D7" s="12" t="e">
        <f>CONCATENATE(Žákyně!#REF!)</f>
        <v>#REF!</v>
      </c>
      <c r="E7" s="21">
        <f>VALUE(Žáci!F7)</f>
        <v>0.25981481481481483</v>
      </c>
      <c r="F7" s="12">
        <v>1</v>
      </c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8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9" t="s">
        <v>14</v>
      </c>
      <c r="C1" s="29"/>
      <c r="D1" s="29"/>
      <c r="E1" s="29"/>
      <c r="F1" s="29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7" t="str">
        <f>CONCATENATE(Dorkyně!A3)</f>
        <v>Kategorie: dorostenky - volná technika</v>
      </c>
      <c r="C3" s="27"/>
      <c r="D3" s="27" t="str">
        <f>CONCATENATE(Dorkyně!C3)</f>
        <v>Datum: 27.12.2011</v>
      </c>
      <c r="E3" s="27"/>
      <c r="F3" s="27"/>
      <c r="IQ3"/>
      <c r="IR3"/>
      <c r="IS3"/>
      <c r="IT3"/>
      <c r="IU3"/>
    </row>
    <row r="4" spans="2:255" s="1" customFormat="1" ht="18" customHeight="1">
      <c r="B4" s="2" t="str">
        <f>CONCATENATE(Dorkyně!A4)</f>
        <v>Délka tratě: 2 kola (1 km)</v>
      </c>
      <c r="C4" s="3"/>
      <c r="D4" s="2"/>
      <c r="E4" s="17"/>
      <c r="F4" s="17"/>
      <c r="IQ4"/>
      <c r="IR4"/>
      <c r="IS4"/>
      <c r="IT4"/>
      <c r="IU4"/>
    </row>
    <row r="6" spans="2:6" ht="33" customHeight="1">
      <c r="B6" s="5" t="s">
        <v>0</v>
      </c>
      <c r="C6" s="6" t="s">
        <v>1</v>
      </c>
      <c r="D6" s="6" t="s">
        <v>2</v>
      </c>
      <c r="E6" s="6" t="s">
        <v>5</v>
      </c>
      <c r="F6" s="9" t="s">
        <v>6</v>
      </c>
    </row>
    <row r="7" spans="2:6" ht="66" customHeight="1">
      <c r="B7" s="23" t="str">
        <f>CONCATENATE(Dorkyně!A7)</f>
        <v>80</v>
      </c>
      <c r="C7" s="24" t="str">
        <f>CONCATENATE(Dorkyně!B7)</f>
        <v>Pumrlová Nikola, SKI JBC</v>
      </c>
      <c r="D7" s="12" t="e">
        <f>CONCATENATE(Dorci!#REF!)</f>
        <v>#REF!</v>
      </c>
      <c r="E7" s="21">
        <f>VALUE(Dorkyně!F7)</f>
        <v>0.25626157407407407</v>
      </c>
      <c r="F7" s="12">
        <v>1</v>
      </c>
    </row>
    <row r="8" spans="2:6" ht="66" customHeight="1" thickBot="1">
      <c r="B8" s="23" t="str">
        <f>CONCATENATE(Dorkyně!A8)</f>
        <v>81</v>
      </c>
      <c r="C8" s="24" t="str">
        <f>CONCATENATE(Dorkyně!B8)</f>
        <v>Würzová Anna, SKI JBC</v>
      </c>
      <c r="D8" s="12" t="e">
        <f>CONCATENATE(Dorci!#REF!)</f>
        <v>#REF!</v>
      </c>
      <c r="E8" s="21">
        <f>VALUE(Dorkyně!F8)</f>
        <v>0.25626157407407407</v>
      </c>
      <c r="F8" s="12">
        <v>1</v>
      </c>
    </row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 r:id="rId1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Kojak</dc:creator>
  <cp:keywords/>
  <dc:description/>
  <cp:lastModifiedBy>Josef Kožený</cp:lastModifiedBy>
  <cp:lastPrinted>2011-12-27T09:35:22Z</cp:lastPrinted>
  <dcterms:created xsi:type="dcterms:W3CDTF">2011-12-26T20:44:12Z</dcterms:created>
  <dcterms:modified xsi:type="dcterms:W3CDTF">2011-12-27T16:18:48Z</dcterms:modified>
  <cp:category/>
  <cp:version/>
  <cp:contentType/>
  <cp:contentStatus/>
</cp:coreProperties>
</file>